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4"/>
  </bookViews>
  <sheets>
    <sheet name="прил 1 вода" sheetId="1" r:id="rId1"/>
    <sheet name="прил 2 вода" sheetId="2" r:id="rId2"/>
    <sheet name="прил 3 вода" sheetId="3" r:id="rId3"/>
    <sheet name="прил 4 вода" sheetId="4" r:id="rId4"/>
    <sheet name="прил 7 вода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Titles" localSheetId="0">'прил 1 вода'!$9:$12</definedName>
    <definedName name="стокиобъем11" localSheetId="0">#REF!</definedName>
    <definedName name="стокиобъем11" localSheetId="1">#REF!</definedName>
    <definedName name="стокиобъем11" localSheetId="2">#REF!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0">#REF!</definedName>
    <definedName name="стокиобъем12" localSheetId="1">#REF!</definedName>
    <definedName name="стокиобъем12" localSheetId="2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0">#REF!</definedName>
    <definedName name="стокитариф11" localSheetId="1">#REF!</definedName>
    <definedName name="стокитариф11" localSheetId="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0">#REF!</definedName>
    <definedName name="стокитариф12" localSheetId="1">#REF!</definedName>
    <definedName name="стокитариф12" localSheetId="2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<sst xmlns="http://schemas.openxmlformats.org/spreadsheetml/2006/main" count="274" uniqueCount="214">
  <si>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</si>
  <si>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</si>
  <si>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</si>
  <si>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</si>
  <si>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</si>
  <si>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</si>
  <si>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</si>
  <si>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</si>
  <si>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</si>
  <si>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</si>
  <si>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1.3.</t>
  </si>
  <si>
    <t>1.4.</t>
  </si>
  <si>
    <t>средний разряд</t>
  </si>
  <si>
    <t>1.5.</t>
  </si>
  <si>
    <t>1.6.</t>
  </si>
  <si>
    <t>1.8.</t>
  </si>
  <si>
    <t>Ремонтные расходы</t>
  </si>
  <si>
    <t>2.1.</t>
  </si>
  <si>
    <t>2.2.</t>
  </si>
  <si>
    <t>2.2.1.</t>
  </si>
  <si>
    <t>2.3.</t>
  </si>
  <si>
    <t>2.4.</t>
  </si>
  <si>
    <t>2.5.</t>
  </si>
  <si>
    <t>3.1.</t>
  </si>
  <si>
    <t>3.2.</t>
  </si>
  <si>
    <t>Сбытовые расходы гарантирующих организаций</t>
  </si>
  <si>
    <t>Амортизация основных средств и нематериальных активов</t>
  </si>
  <si>
    <t>7.1.</t>
  </si>
  <si>
    <t>7.2.</t>
  </si>
  <si>
    <t>Нормативная прибыль</t>
  </si>
  <si>
    <t>Наименование показателя</t>
  </si>
  <si>
    <t>Единица измерения</t>
  </si>
  <si>
    <t>%</t>
  </si>
  <si>
    <t xml:space="preserve">Уровень потерь </t>
  </si>
  <si>
    <t>кВт*ч/м3</t>
  </si>
  <si>
    <t>очистка воды</t>
  </si>
  <si>
    <t>транспортировка воды</t>
  </si>
  <si>
    <t>Охват абонентов приборами учета воды</t>
  </si>
  <si>
    <t>Организация</t>
  </si>
  <si>
    <t>РЭК</t>
  </si>
  <si>
    <t>тыс.м3</t>
  </si>
  <si>
    <t>собственное производство</t>
  </si>
  <si>
    <t>Величина расходов, не учтенных в тарифе</t>
  </si>
  <si>
    <t>1.4.1.</t>
  </si>
  <si>
    <t>численность персонала, чел.</t>
  </si>
  <si>
    <t>1.4.2.</t>
  </si>
  <si>
    <t>1.4.3.</t>
  </si>
  <si>
    <t>1.4.4.</t>
  </si>
  <si>
    <t>1.5.1.</t>
  </si>
  <si>
    <t>2.</t>
  </si>
  <si>
    <t>3.</t>
  </si>
  <si>
    <t>3.2.1.</t>
  </si>
  <si>
    <t>5.</t>
  </si>
  <si>
    <t>6.</t>
  </si>
  <si>
    <t>7.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</si>
  <si>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</si>
  <si>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</si>
  <si>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</si>
  <si>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</si>
  <si>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</si>
  <si>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км</t>
  </si>
  <si>
    <t>Показатель (группы потребителей)</t>
  </si>
  <si>
    <t>Прочие потребители (тарифы указываются без НДС)</t>
  </si>
  <si>
    <t>Население (тарифы указываются с учетом НДС)</t>
  </si>
  <si>
    <t>1.</t>
  </si>
  <si>
    <t>2014 год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</si>
  <si>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</si>
  <si>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</si>
  <si>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</si>
  <si>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</si>
  <si>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</si>
  <si>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</si>
  <si>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</si>
  <si>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</si>
  <si>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</si>
  <si>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</si>
  <si>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</si>
  <si>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</si>
  <si>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</si>
  <si>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</si>
  <si>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</si>
  <si>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</si>
  <si>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</si>
  <si>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</si>
  <si>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</si>
  <si>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</si>
  <si>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</si>
  <si>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</si>
  <si>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</si>
  <si>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</si>
  <si>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</si>
  <si>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</si>
  <si>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</si>
  <si>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</si>
  <si>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</si>
  <si>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</si>
  <si>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</si>
  <si>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</si>
  <si>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</si>
  <si>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</si>
  <si>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</si>
  <si>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</si>
  <si>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</si>
  <si>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</si>
  <si>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</si>
  <si>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</si>
  <si>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</si>
  <si>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</si>
  <si>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</si>
  <si>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</si>
  <si>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</si>
  <si>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</si>
  <si>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</si>
  <si>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</si>
  <si>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</si>
  <si>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</si>
  <si>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</si>
  <si>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</si>
  <si>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</si>
  <si>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</si>
  <si>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</si>
  <si>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</si>
  <si>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</si>
  <si>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</si>
  <si>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</si>
  <si>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</si>
  <si>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</si>
  <si>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</si>
  <si>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</si>
  <si>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</si>
  <si>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</si>
  <si>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</si>
  <si>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</si>
  <si>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</si>
  <si>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</si>
  <si>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</si>
  <si>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</si>
  <si>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</si>
  <si>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</si>
  <si>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</si>
  <si>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</si>
  <si>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</si>
  <si>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</si>
  <si>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</si>
  <si>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</si>
  <si>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</si>
  <si>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</si>
  <si>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</si>
  <si>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</si>
  <si>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</si>
  <si>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</si>
  <si>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</si>
  <si>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</si>
  <si>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</si>
  <si>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</si>
  <si>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</si>
  <si>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</si>
  <si>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</si>
  <si>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</si>
  <si>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</si>
  <si>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</si>
  <si>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</si>
  <si>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</si>
  <si>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</si>
  <si>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</si>
  <si>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</si>
  <si>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</si>
  <si>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 xml:space="preserve">План </t>
  </si>
  <si>
    <t>руб./м3</t>
  </si>
  <si>
    <t xml:space="preserve">Целевые показатели деятельности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</si>
  <si>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</si>
  <si>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</si>
  <si>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</si>
  <si>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Объем воды, пропускаемой через очистные сооружения</t>
  </si>
  <si>
    <t>15.2.</t>
  </si>
  <si>
    <t>15.3.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</si>
  <si>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</si>
  <si>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</si>
  <si>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</si>
  <si>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</si>
  <si>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</si>
  <si>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</si>
  <si>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</si>
  <si>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</si>
  <si>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</si>
  <si>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</si>
  <si>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</si>
  <si>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</si>
  <si>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13.1.1.</t>
  </si>
  <si>
    <t>по приборам учета</t>
  </si>
  <si>
    <t>13.2.</t>
  </si>
  <si>
    <t>13.3.</t>
  </si>
  <si>
    <t>13.3.1.</t>
  </si>
  <si>
    <t>13.4.</t>
  </si>
  <si>
    <t>13.4.1.</t>
  </si>
  <si>
    <t>16.1.</t>
  </si>
  <si>
    <t>(по наименованиям)</t>
  </si>
  <si>
    <t>16.2.</t>
  </si>
  <si>
    <t>18.2.</t>
  </si>
  <si>
    <t>18.3.</t>
  </si>
  <si>
    <t>18.5.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</si>
  <si>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</si>
  <si>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</si>
  <si>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
                    </t>
  </si>
  <si>
    <t xml:space="preserve">                                                                                          Приложение № 7                  
                    </t>
  </si>
  <si>
    <t xml:space="preserve">                                                                                          по делу № 207-14в</t>
  </si>
  <si>
    <t>открытого акционерного общества «Енисейская территориальная генерирующая компания (ТГК-13)» филиал Минусинская ТЭЦ (г. Красноярск, ИНН 1901067718) по системе холодного водоснабжения мкр. Центральный, г. Минусинска</t>
  </si>
  <si>
    <t>Коэфициент исользования установленной мощности</t>
  </si>
  <si>
    <t>Количество часов предоставления услуг</t>
  </si>
  <si>
    <t>час.</t>
  </si>
  <si>
    <t>Транспортировка вода</t>
  </si>
  <si>
    <t xml:space="preserve">Тарифы на транспортировку воды для потребителей </t>
  </si>
  <si>
    <t>Тарифы со дня введения тарифа в действие по 30.06.2014</t>
  </si>
  <si>
    <t>Расходы, учтенные и неучтенные при расчете тарифа   на транспортировку воды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</si>
</sst>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6" fillId="0" borderId="0" xfId="56" applyFont="1" applyAlignment="1">
      <alignment vertical="center" wrapText="1"/>
      <protection/>
    </xf>
    <xf numFmtId="0" fontId="5" fillId="0" borderId="0" xfId="56" applyFont="1" applyAlignment="1">
      <alignment vertical="center" wrapText="1"/>
      <protection/>
    </xf>
    <xf numFmtId="0" fontId="9" fillId="0" borderId="0" xfId="56" applyFont="1" applyAlignment="1">
      <alignment vertical="center" wrapText="1"/>
      <protection/>
    </xf>
    <xf numFmtId="0" fontId="4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4" fillId="0" borderId="0" xfId="56" applyFont="1" applyAlignment="1">
      <alignment horizontal="right"/>
      <protection/>
    </xf>
    <xf numFmtId="0" fontId="5" fillId="0" borderId="10" xfId="56" applyFont="1" applyBorder="1" applyAlignment="1">
      <alignment horizontal="center" vertical="center" wrapText="1"/>
      <protection/>
    </xf>
    <xf numFmtId="2" fontId="5" fillId="0" borderId="10" xfId="56" applyNumberFormat="1" applyFont="1" applyBorder="1" applyAlignment="1">
      <alignment horizontal="center" vertical="center" wrapText="1"/>
      <protection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16" fontId="8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NumberFormat="1" applyFont="1" applyBorder="1" applyAlignment="1">
      <alignment horizontal="center" vertical="center" wrapText="1"/>
      <protection/>
    </xf>
    <xf numFmtId="0" fontId="2" fillId="0" borderId="0" xfId="56">
      <alignment/>
      <protection/>
    </xf>
    <xf numFmtId="0" fontId="6" fillId="0" borderId="0" xfId="56" applyFont="1">
      <alignment/>
      <protection/>
    </xf>
    <xf numFmtId="0" fontId="7" fillId="0" borderId="0" xfId="56" applyFont="1">
      <alignment/>
      <protection/>
    </xf>
    <xf numFmtId="0" fontId="4" fillId="0" borderId="11" xfId="56" applyFont="1" applyBorder="1" applyAlignment="1">
      <alignment horizontal="center"/>
      <protection/>
    </xf>
    <xf numFmtId="0" fontId="2" fillId="0" borderId="0" xfId="56" applyAlignment="1">
      <alignment horizontal="center" vertical="center"/>
      <protection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12" xfId="56" applyFont="1" applyFill="1" applyBorder="1" applyAlignment="1" applyProtection="1">
      <alignment vertical="center" wrapText="1"/>
      <protection/>
    </xf>
    <xf numFmtId="2" fontId="3" fillId="0" borderId="10" xfId="56" applyNumberFormat="1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wrapText="1"/>
      <protection/>
    </xf>
    <xf numFmtId="0" fontId="2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6" fillId="0" borderId="0" xfId="57" applyFont="1" applyAlignment="1">
      <alignment horizontal="right" wrapText="1"/>
      <protection/>
    </xf>
    <xf numFmtId="0" fontId="10" fillId="0" borderId="0" xfId="57" applyFont="1" applyAlignment="1">
      <alignment wrapText="1"/>
      <protection/>
    </xf>
    <xf numFmtId="0" fontId="6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vertical="center" wrapText="1"/>
      <protection/>
    </xf>
    <xf numFmtId="0" fontId="6" fillId="0" borderId="0" xfId="56" applyFont="1" applyAlignment="1">
      <alignment horizontal="left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34" borderId="10" xfId="53" applyFont="1" applyFill="1" applyBorder="1" applyAlignment="1">
      <alignment horizontal="left" vertical="top" wrapText="1"/>
      <protection/>
    </xf>
    <xf numFmtId="0" fontId="11" fillId="34" borderId="10" xfId="53" applyFont="1" applyFill="1" applyBorder="1" applyAlignment="1">
      <alignment vertical="top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0" fontId="11" fillId="34" borderId="10" xfId="53" applyFont="1" applyFill="1" applyBorder="1" applyAlignment="1">
      <alignment horizontal="justify" vertical="top" wrapText="1"/>
      <protection/>
    </xf>
    <xf numFmtId="0" fontId="44" fillId="0" borderId="10" xfId="0" applyFont="1" applyFill="1" applyBorder="1" applyAlignment="1">
      <alignment vertical="center" wrapText="1"/>
    </xf>
    <xf numFmtId="2" fontId="45" fillId="0" borderId="10" xfId="0" applyNumberFormat="1" applyFont="1" applyBorder="1" applyAlignment="1">
      <alignment horizontal="center" vertical="center"/>
    </xf>
    <xf numFmtId="9" fontId="5" fillId="0" borderId="10" xfId="57" applyNumberFormat="1" applyFont="1" applyBorder="1" applyAlignment="1">
      <alignment horizontal="center" vertical="center" wrapText="1"/>
      <protection/>
    </xf>
    <xf numFmtId="1" fontId="5" fillId="0" borderId="10" xfId="57" applyNumberFormat="1" applyFont="1" applyBorder="1" applyAlignment="1">
      <alignment horizontal="center" vertical="center" wrapText="1"/>
      <protection/>
    </xf>
    <xf numFmtId="2" fontId="5" fillId="34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4" fillId="0" borderId="0" xfId="56" applyFont="1" applyAlignment="1">
      <alignment horizontal="center" wrapText="1"/>
      <protection/>
    </xf>
    <xf numFmtId="0" fontId="4" fillId="0" borderId="0" xfId="56" applyFont="1" applyBorder="1" applyAlignment="1">
      <alignment horizontal="center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 wrapText="1"/>
      <protection/>
    </xf>
    <xf numFmtId="0" fontId="6" fillId="0" borderId="0" xfId="56" applyFont="1" applyAlignment="1">
      <alignment horizontal="center" wrapText="1"/>
      <protection/>
    </xf>
    <xf numFmtId="0" fontId="5" fillId="0" borderId="14" xfId="56" applyFont="1" applyBorder="1" applyAlignment="1">
      <alignment horizontal="center" vertical="center" wrapText="1"/>
      <protection/>
    </xf>
    <xf numFmtId="0" fontId="5" fillId="0" borderId="16" xfId="56" applyFont="1" applyBorder="1" applyAlignment="1">
      <alignment horizontal="center"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5" fillId="0" borderId="17" xfId="56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/>
      <protection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6" fillId="0" borderId="13" xfId="57" applyFont="1" applyBorder="1" applyAlignment="1">
      <alignment horizontal="left" vertical="center" wrapText="1"/>
      <protection/>
    </xf>
    <xf numFmtId="0" fontId="6" fillId="0" borderId="18" xfId="57" applyFont="1" applyBorder="1" applyAlignment="1">
      <alignment horizontal="left" vertical="center" wrapText="1"/>
      <protection/>
    </xf>
    <xf numFmtId="0" fontId="6" fillId="0" borderId="17" xfId="57" applyFont="1" applyBorder="1" applyAlignment="1">
      <alignment horizontal="left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 vertical="center" wrapText="1"/>
      <protection/>
    </xf>
    <xf numFmtId="0" fontId="6" fillId="0" borderId="21" xfId="57" applyFont="1" applyBorder="1" applyAlignment="1">
      <alignment horizontal="center" vertical="center" wrapText="1"/>
      <protection/>
    </xf>
    <xf numFmtId="0" fontId="6" fillId="0" borderId="22" xfId="57" applyFont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 vertical="center" wrapText="1"/>
      <protection/>
    </xf>
    <xf numFmtId="0" fontId="6" fillId="0" borderId="16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justify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2" fontId="3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2" fontId="8" fillId="0" borderId="10" xfId="53" applyNumberFormat="1" applyFont="1" applyBorder="1" applyAlignment="1">
      <alignment horizontal="center" vertical="center" wrapText="1"/>
      <protection/>
    </xf>
    <xf numFmtId="2" fontId="3" fillId="0" borderId="16" xfId="53" applyNumberFormat="1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4" xfId="56"/>
    <cellStyle name="Обычный_г. Сосновоборск, ООО СтройКом" xfId="57"/>
    <cellStyle name="Обычный_Экспертное заключение ООО Типтур Водоотведение (приложения 1-7)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&#1067;%202014\&#1042;&#1083;&#1072;&#1089;&#1080;&#1082;\&#1075;.%20&#1052;&#1080;&#1085;&#1091;&#1089;&#1080;&#1085;&#1089;&#1082;\&#1084;&#1085;%20&#1062;&#1077;&#1085;&#1090;&#1088;&#1072;&#1083;&#1100;&#1085;&#1099;&#1081;%20&#1090;&#1088;&#1072;&#1085;&#1089;&#1087;&#1086;&#1088;&#1090;&#1080;&#1088;&#1086;&#1074;&#1082;&#1072;%20&#1074;&#1086;&#1076;&#1099;\2014.04.15.%20&#1056;&#1072;&#1089;&#1095;&#1077;&#1090;%20&#1052;&#1058;&#1069;&#1062;%20%20&#1062;&#1077;&#1085;&#1090;&#1088;&#1072;&#1083;&#1100;&#1085;&#1099;&#1081;%202014_&#1090;&#1088;&#1072;&#1085;&#1089;&#1087;.&#1074;&#1086;&#1076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документов"/>
      <sheetName val="ПП"/>
      <sheetName val="13 анализ ПП"/>
      <sheetName val="2 баланс водоснабжения"/>
      <sheetName val="расчет тарифа"/>
      <sheetName val="4 смета"/>
      <sheetName val="4.4ФОТ"/>
      <sheetName val="4.4.1"/>
      <sheetName val="4.4.2"/>
      <sheetName val="5.1 ремонт и ТО"/>
      <sheetName val="7 амортизация"/>
      <sheetName val="7.1"/>
      <sheetName val="9 налоги"/>
      <sheetName val="10 прибыль"/>
      <sheetName val="11 расчет тарифа"/>
      <sheetName val="расчет налога на имущество"/>
      <sheetName val="соцвыплаты"/>
      <sheetName val="расчет потребления воды"/>
      <sheetName val="реестр договоров"/>
      <sheetName val="индексы"/>
    </sheetNames>
    <sheetDataSet>
      <sheetData sheetId="4">
        <row r="12">
          <cell r="BT12">
            <v>0</v>
          </cell>
          <cell r="CO12">
            <v>0</v>
          </cell>
        </row>
        <row r="13">
          <cell r="BT13">
            <v>29.98</v>
          </cell>
          <cell r="CO13">
            <v>25.459411866000003</v>
          </cell>
        </row>
        <row r="16">
          <cell r="BT16">
            <v>99.44</v>
          </cell>
          <cell r="CO16">
            <v>87.00999999999999</v>
          </cell>
        </row>
        <row r="17">
          <cell r="BT17">
            <v>0</v>
          </cell>
        </row>
        <row r="18">
          <cell r="BT18">
            <v>12.16</v>
          </cell>
          <cell r="CO18">
            <v>11.625890000000002</v>
          </cell>
        </row>
      </sheetData>
      <sheetData sheetId="5">
        <row r="81">
          <cell r="CY81">
            <v>0.5425</v>
          </cell>
        </row>
        <row r="82">
          <cell r="CY82">
            <v>3.7228590559799994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80" workbookViewId="0" topLeftCell="A1">
      <selection activeCell="A6" sqref="A6:E6"/>
    </sheetView>
  </sheetViews>
  <sheetFormatPr defaultColWidth="39.8515625" defaultRowHeight="15"/>
  <cols>
    <col min="1" max="1" width="7.140625" style="4" customWidth="1"/>
    <col min="2" max="2" width="36.57421875" style="4" customWidth="1"/>
    <col min="3" max="3" width="14.00390625" style="4" customWidth="1"/>
    <col min="4" max="4" width="14.421875" style="4" customWidth="1"/>
    <col min="5" max="5" width="17.00390625" style="4" customWidth="1"/>
    <col min="6" max="16384" width="39.8515625" style="4" customWidth="1"/>
  </cols>
  <sheetData>
    <row r="1" spans="1:5" ht="18.75" customHeight="1">
      <c r="A1" s="68" t="s">
        <v>172</v>
      </c>
      <c r="B1" s="68"/>
      <c r="C1" s="68"/>
      <c r="D1" s="68"/>
      <c r="E1" s="68"/>
    </row>
    <row r="2" spans="1:5" ht="18.75" customHeight="1">
      <c r="A2" s="68" t="s">
        <v>171</v>
      </c>
      <c r="B2" s="68"/>
      <c r="C2" s="68"/>
      <c r="D2" s="68"/>
      <c r="E2" s="68"/>
    </row>
    <row r="3" spans="1:5" ht="18.75" customHeight="1">
      <c r="A3" s="68" t="s">
        <v>205</v>
      </c>
      <c r="B3" s="68"/>
      <c r="C3" s="68"/>
      <c r="D3" s="68"/>
      <c r="E3" s="68"/>
    </row>
    <row r="4" spans="1:5" ht="18.75">
      <c r="A4" s="3"/>
      <c r="C4" s="47"/>
      <c r="D4" s="47"/>
      <c r="E4" s="47"/>
    </row>
    <row r="5" spans="1:6" ht="21.75" customHeight="1">
      <c r="A5" s="69" t="s">
        <v>66</v>
      </c>
      <c r="B5" s="69"/>
      <c r="C5" s="69"/>
      <c r="D5" s="69"/>
      <c r="E5" s="69"/>
      <c r="F5" s="5"/>
    </row>
    <row r="6" spans="1:8" ht="78.75" customHeight="1">
      <c r="A6" s="70" t="s">
        <v>206</v>
      </c>
      <c r="B6" s="70"/>
      <c r="C6" s="70"/>
      <c r="D6" s="70"/>
      <c r="E6" s="70"/>
      <c r="F6" s="6"/>
      <c r="G6" s="6"/>
      <c r="H6" s="6"/>
    </row>
    <row r="7" spans="1:6" ht="18.75">
      <c r="A7" s="71"/>
      <c r="B7" s="71"/>
      <c r="C7" s="71"/>
      <c r="D7" s="71"/>
      <c r="E7" s="71"/>
      <c r="F7" s="7"/>
    </row>
    <row r="8" ht="18.75">
      <c r="C8" s="8"/>
    </row>
    <row r="9" spans="1:5" ht="15" customHeight="1">
      <c r="A9" s="63" t="s">
        <v>0</v>
      </c>
      <c r="B9" s="63" t="s">
        <v>30</v>
      </c>
      <c r="C9" s="63" t="s">
        <v>31</v>
      </c>
      <c r="D9" s="66" t="s">
        <v>65</v>
      </c>
      <c r="E9" s="67"/>
    </row>
    <row r="10" spans="1:5" ht="18" customHeight="1">
      <c r="A10" s="64"/>
      <c r="B10" s="64"/>
      <c r="C10" s="64"/>
      <c r="D10" s="63" t="s">
        <v>67</v>
      </c>
      <c r="E10" s="63" t="s">
        <v>68</v>
      </c>
    </row>
    <row r="11" spans="1:5" ht="18" customHeight="1">
      <c r="A11" s="65"/>
      <c r="B11" s="65"/>
      <c r="C11" s="65"/>
      <c r="D11" s="65"/>
      <c r="E11" s="65"/>
    </row>
    <row r="12" spans="1:5" ht="15.75">
      <c r="A12" s="50">
        <v>1</v>
      </c>
      <c r="B12" s="50">
        <v>2</v>
      </c>
      <c r="C12" s="50">
        <v>3</v>
      </c>
      <c r="D12" s="50">
        <v>4</v>
      </c>
      <c r="E12" s="50">
        <v>5</v>
      </c>
    </row>
    <row r="13" spans="1:5" ht="31.5">
      <c r="A13" s="50">
        <v>1</v>
      </c>
      <c r="B13" s="53" t="s">
        <v>69</v>
      </c>
      <c r="C13" s="50" t="s">
        <v>60</v>
      </c>
      <c r="D13" s="56">
        <v>1.51975</v>
      </c>
      <c r="E13" s="56">
        <f>D13</f>
        <v>1.51975</v>
      </c>
    </row>
    <row r="14" spans="1:5" ht="47.25">
      <c r="A14" s="50">
        <v>2</v>
      </c>
      <c r="B14" s="53" t="s">
        <v>70</v>
      </c>
      <c r="C14" s="50" t="s">
        <v>71</v>
      </c>
      <c r="D14" s="56">
        <v>0</v>
      </c>
      <c r="E14" s="56">
        <f aca="true" t="shared" si="0" ref="E14:E38">D14</f>
        <v>0</v>
      </c>
    </row>
    <row r="15" spans="1:5" ht="31.5">
      <c r="A15" s="50">
        <v>3</v>
      </c>
      <c r="B15" s="53" t="s">
        <v>72</v>
      </c>
      <c r="C15" s="50" t="s">
        <v>71</v>
      </c>
      <c r="D15" s="56">
        <v>0</v>
      </c>
      <c r="E15" s="56">
        <f t="shared" si="0"/>
        <v>0</v>
      </c>
    </row>
    <row r="16" spans="1:5" ht="47.25">
      <c r="A16" s="50">
        <v>4</v>
      </c>
      <c r="B16" s="53" t="s">
        <v>73</v>
      </c>
      <c r="C16" s="50" t="s">
        <v>71</v>
      </c>
      <c r="D16" s="56">
        <v>0</v>
      </c>
      <c r="E16" s="56">
        <f t="shared" si="0"/>
        <v>0</v>
      </c>
    </row>
    <row r="17" spans="1:5" ht="33" customHeight="1">
      <c r="A17" s="50">
        <v>5</v>
      </c>
      <c r="B17" s="53" t="s">
        <v>74</v>
      </c>
      <c r="C17" s="50" t="s">
        <v>75</v>
      </c>
      <c r="D17" s="62">
        <f>1250/1000*12/365</f>
        <v>0.0410958904109589</v>
      </c>
      <c r="E17" s="62">
        <f>D17</f>
        <v>0.0410958904109589</v>
      </c>
    </row>
    <row r="18" spans="1:5" ht="22.5" customHeight="1">
      <c r="A18" s="50">
        <v>6</v>
      </c>
      <c r="B18" s="53" t="s">
        <v>76</v>
      </c>
      <c r="C18" s="50" t="s">
        <v>75</v>
      </c>
      <c r="D18" s="62">
        <f>400/1000*12/365</f>
        <v>0.013150684931506852</v>
      </c>
      <c r="E18" s="62">
        <f t="shared" si="0"/>
        <v>0.013150684931506852</v>
      </c>
    </row>
    <row r="19" spans="1:5" ht="47.25">
      <c r="A19" s="50">
        <v>7</v>
      </c>
      <c r="B19" s="53" t="s">
        <v>176</v>
      </c>
      <c r="C19" s="50" t="s">
        <v>40</v>
      </c>
      <c r="D19" s="56">
        <v>0</v>
      </c>
      <c r="E19" s="56">
        <v>0</v>
      </c>
    </row>
    <row r="20" spans="1:5" ht="15.75">
      <c r="A20" s="50" t="s">
        <v>27</v>
      </c>
      <c r="B20" s="54" t="s">
        <v>177</v>
      </c>
      <c r="C20" s="50" t="s">
        <v>40</v>
      </c>
      <c r="D20" s="56">
        <v>0</v>
      </c>
      <c r="E20" s="56">
        <f t="shared" si="0"/>
        <v>0</v>
      </c>
    </row>
    <row r="21" spans="1:5" ht="15.75">
      <c r="A21" s="50" t="s">
        <v>28</v>
      </c>
      <c r="B21" s="55" t="s">
        <v>178</v>
      </c>
      <c r="C21" s="50" t="s">
        <v>40</v>
      </c>
      <c r="D21" s="56">
        <v>0</v>
      </c>
      <c r="E21" s="56">
        <v>0</v>
      </c>
    </row>
    <row r="22" spans="1:5" ht="31.5">
      <c r="A22" s="50">
        <v>8</v>
      </c>
      <c r="B22" s="49" t="s">
        <v>173</v>
      </c>
      <c r="C22" s="50" t="s">
        <v>40</v>
      </c>
      <c r="D22" s="56">
        <v>0</v>
      </c>
      <c r="E22" s="56">
        <f t="shared" si="0"/>
        <v>0</v>
      </c>
    </row>
    <row r="23" spans="1:5" ht="31.5">
      <c r="A23" s="50">
        <v>9</v>
      </c>
      <c r="B23" s="49" t="s">
        <v>179</v>
      </c>
      <c r="C23" s="50" t="s">
        <v>40</v>
      </c>
      <c r="D23" s="56">
        <f>D29</f>
        <v>3.2</v>
      </c>
      <c r="E23" s="56">
        <f>E29</f>
        <v>2.8000000000000003</v>
      </c>
    </row>
    <row r="24" spans="1:5" ht="31.5">
      <c r="A24" s="50">
        <v>10</v>
      </c>
      <c r="B24" s="53" t="s">
        <v>180</v>
      </c>
      <c r="C24" s="50" t="s">
        <v>40</v>
      </c>
      <c r="D24" s="56">
        <v>0</v>
      </c>
      <c r="E24" s="56">
        <v>0</v>
      </c>
    </row>
    <row r="25" spans="1:5" ht="15.75">
      <c r="A25" s="50" t="s">
        <v>181</v>
      </c>
      <c r="B25" s="57" t="s">
        <v>182</v>
      </c>
      <c r="C25" s="50" t="s">
        <v>40</v>
      </c>
      <c r="D25" s="56">
        <v>0</v>
      </c>
      <c r="E25" s="56">
        <f t="shared" si="0"/>
        <v>0</v>
      </c>
    </row>
    <row r="26" spans="1:5" ht="15.75">
      <c r="A26" s="50" t="s">
        <v>183</v>
      </c>
      <c r="B26" s="57" t="s">
        <v>184</v>
      </c>
      <c r="C26" s="50" t="s">
        <v>40</v>
      </c>
      <c r="D26" s="56">
        <v>0</v>
      </c>
      <c r="E26" s="56">
        <v>0</v>
      </c>
    </row>
    <row r="27" spans="1:5" ht="30">
      <c r="A27" s="50">
        <v>11</v>
      </c>
      <c r="B27" s="57" t="s">
        <v>185</v>
      </c>
      <c r="C27" s="50" t="s">
        <v>40</v>
      </c>
      <c r="D27" s="56">
        <v>0</v>
      </c>
      <c r="E27" s="56">
        <f t="shared" si="0"/>
        <v>0</v>
      </c>
    </row>
    <row r="28" spans="1:5" ht="31.5">
      <c r="A28" s="50">
        <v>12</v>
      </c>
      <c r="B28" s="53" t="s">
        <v>77</v>
      </c>
      <c r="C28" s="50" t="s">
        <v>40</v>
      </c>
      <c r="D28" s="56">
        <v>0</v>
      </c>
      <c r="E28" s="56">
        <v>0</v>
      </c>
    </row>
    <row r="29" spans="1:5" ht="15.75">
      <c r="A29" s="50">
        <v>13</v>
      </c>
      <c r="B29" s="49" t="s">
        <v>186</v>
      </c>
      <c r="C29" s="50" t="s">
        <v>40</v>
      </c>
      <c r="D29" s="56">
        <f>D35</f>
        <v>3.2</v>
      </c>
      <c r="E29" s="56">
        <f>E35</f>
        <v>2.8000000000000003</v>
      </c>
    </row>
    <row r="30" spans="1:5" ht="15.75">
      <c r="A30" s="50" t="s">
        <v>187</v>
      </c>
      <c r="B30" s="49" t="s">
        <v>78</v>
      </c>
      <c r="C30" s="50" t="s">
        <v>40</v>
      </c>
      <c r="D30" s="56">
        <v>0</v>
      </c>
      <c r="E30" s="56">
        <v>0</v>
      </c>
    </row>
    <row r="31" spans="1:5" ht="31.5">
      <c r="A31" s="56" t="s">
        <v>188</v>
      </c>
      <c r="B31" s="49" t="s">
        <v>189</v>
      </c>
      <c r="C31" s="50" t="s">
        <v>40</v>
      </c>
      <c r="D31" s="56">
        <v>0</v>
      </c>
      <c r="E31" s="56">
        <v>0</v>
      </c>
    </row>
    <row r="32" spans="1:5" ht="15" customHeight="1">
      <c r="A32" s="50" t="s">
        <v>190</v>
      </c>
      <c r="B32" s="49" t="s">
        <v>41</v>
      </c>
      <c r="C32" s="50" t="s">
        <v>40</v>
      </c>
      <c r="D32" s="56">
        <v>0</v>
      </c>
      <c r="E32" s="56">
        <v>0</v>
      </c>
    </row>
    <row r="33" spans="1:5" ht="15.75" customHeight="1">
      <c r="A33" s="50" t="s">
        <v>191</v>
      </c>
      <c r="B33" s="49" t="s">
        <v>79</v>
      </c>
      <c r="C33" s="50" t="s">
        <v>40</v>
      </c>
      <c r="D33" s="56">
        <v>0</v>
      </c>
      <c r="E33" s="56">
        <v>0</v>
      </c>
    </row>
    <row r="34" spans="1:5" ht="19.5" customHeight="1">
      <c r="A34" s="50" t="s">
        <v>192</v>
      </c>
      <c r="B34" s="49" t="s">
        <v>189</v>
      </c>
      <c r="C34" s="50" t="s">
        <v>40</v>
      </c>
      <c r="D34" s="56">
        <v>0</v>
      </c>
      <c r="E34" s="56">
        <f t="shared" si="0"/>
        <v>0</v>
      </c>
    </row>
    <row r="35" spans="1:5" ht="15.75">
      <c r="A35" s="50" t="s">
        <v>193</v>
      </c>
      <c r="B35" s="49" t="s">
        <v>80</v>
      </c>
      <c r="C35" s="50" t="s">
        <v>40</v>
      </c>
      <c r="D35" s="56">
        <v>3.2</v>
      </c>
      <c r="E35" s="56">
        <f>0.4*7</f>
        <v>2.8000000000000003</v>
      </c>
    </row>
    <row r="36" spans="1:5" ht="24" customHeight="1">
      <c r="A36" s="50" t="s">
        <v>194</v>
      </c>
      <c r="B36" s="49" t="s">
        <v>189</v>
      </c>
      <c r="C36" s="50" t="s">
        <v>40</v>
      </c>
      <c r="D36" s="56">
        <v>100</v>
      </c>
      <c r="E36" s="56">
        <f t="shared" si="0"/>
        <v>100</v>
      </c>
    </row>
    <row r="37" spans="1:5" ht="15.75" hidden="1">
      <c r="A37" s="50" t="s">
        <v>174</v>
      </c>
      <c r="B37" s="51" t="s">
        <v>35</v>
      </c>
      <c r="C37" s="52" t="s">
        <v>81</v>
      </c>
      <c r="D37" s="56"/>
      <c r="E37" s="56">
        <f t="shared" si="0"/>
        <v>0</v>
      </c>
    </row>
    <row r="38" spans="1:5" ht="15.75" hidden="1">
      <c r="A38" s="50" t="s">
        <v>175</v>
      </c>
      <c r="B38" s="51" t="s">
        <v>36</v>
      </c>
      <c r="C38" s="52" t="s">
        <v>81</v>
      </c>
      <c r="D38" s="56"/>
      <c r="E38" s="56">
        <f t="shared" si="0"/>
        <v>0</v>
      </c>
    </row>
    <row r="39" spans="1:5" ht="15.75" hidden="1">
      <c r="A39" s="50" t="s">
        <v>195</v>
      </c>
      <c r="B39" s="58" t="s">
        <v>196</v>
      </c>
      <c r="C39" s="51"/>
      <c r="D39" s="56"/>
      <c r="E39" s="56"/>
    </row>
    <row r="40" spans="1:5" ht="15.75" hidden="1">
      <c r="A40" s="50" t="s">
        <v>197</v>
      </c>
      <c r="B40" s="58"/>
      <c r="C40" s="51"/>
      <c r="D40" s="56"/>
      <c r="E40" s="56"/>
    </row>
    <row r="41" spans="1:5" ht="15.75" hidden="1">
      <c r="A41" s="50" t="s">
        <v>198</v>
      </c>
      <c r="B41" s="49" t="s">
        <v>82</v>
      </c>
      <c r="C41" s="50" t="s">
        <v>32</v>
      </c>
      <c r="D41" s="56"/>
      <c r="E41" s="56">
        <v>107.3</v>
      </c>
    </row>
    <row r="42" spans="1:5" ht="15.75" hidden="1">
      <c r="A42" s="50" t="s">
        <v>199</v>
      </c>
      <c r="B42" s="49" t="s">
        <v>83</v>
      </c>
      <c r="C42" s="50" t="s">
        <v>32</v>
      </c>
      <c r="D42" s="56"/>
      <c r="E42" s="56">
        <v>105.4</v>
      </c>
    </row>
    <row r="43" spans="1:5" ht="15.75" hidden="1">
      <c r="A43" s="49" t="s">
        <v>200</v>
      </c>
      <c r="B43" s="49" t="s">
        <v>84</v>
      </c>
      <c r="C43" s="50" t="s">
        <v>32</v>
      </c>
      <c r="D43" s="49"/>
      <c r="E43" s="50">
        <v>99.8</v>
      </c>
    </row>
  </sheetData>
  <sheetProtection/>
  <mergeCells count="12">
    <mergeCell ref="A1:E1"/>
    <mergeCell ref="A2:E2"/>
    <mergeCell ref="A3:E3"/>
    <mergeCell ref="A5:E5"/>
    <mergeCell ref="A6:E6"/>
    <mergeCell ref="A7:E7"/>
    <mergeCell ref="A9:A11"/>
    <mergeCell ref="B9:B11"/>
    <mergeCell ref="C9:C11"/>
    <mergeCell ref="D9:E9"/>
    <mergeCell ref="D10:D11"/>
    <mergeCell ref="E10:E11"/>
  </mergeCells>
  <printOptions/>
  <pageMargins left="0.94" right="0.2" top="0.43" bottom="0.85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B75" sqref="B75"/>
    </sheetView>
  </sheetViews>
  <sheetFormatPr defaultColWidth="9.140625" defaultRowHeight="15"/>
  <cols>
    <col min="1" max="1" width="10.421875" style="11" customWidth="1"/>
    <col min="2" max="2" width="37.00390625" style="11" customWidth="1"/>
    <col min="3" max="3" width="14.421875" style="12" customWidth="1"/>
    <col min="4" max="4" width="12.00390625" style="12" customWidth="1"/>
    <col min="5" max="5" width="12.7109375" style="11" customWidth="1"/>
    <col min="6" max="6" width="9.140625" style="11" customWidth="1"/>
    <col min="7" max="7" width="22.00390625" style="11" customWidth="1"/>
    <col min="8" max="16384" width="9.140625" style="11" customWidth="1"/>
  </cols>
  <sheetData>
    <row r="1" spans="1:5" ht="18.75">
      <c r="A1" s="68" t="s">
        <v>201</v>
      </c>
      <c r="B1" s="68"/>
      <c r="C1" s="68"/>
      <c r="D1" s="68"/>
      <c r="E1" s="68"/>
    </row>
    <row r="2" spans="1:5" ht="18.75">
      <c r="A2" s="68" t="s">
        <v>171</v>
      </c>
      <c r="B2" s="68"/>
      <c r="C2" s="68"/>
      <c r="D2" s="68"/>
      <c r="E2" s="68"/>
    </row>
    <row r="3" spans="1:5" ht="18.75">
      <c r="A3" s="68" t="str">
        <f>'прил 1 вода'!A3:E3</f>
        <v>                                                                                          по делу № 207-14в</v>
      </c>
      <c r="B3" s="68"/>
      <c r="C3" s="68"/>
      <c r="D3" s="68"/>
      <c r="E3" s="68"/>
    </row>
    <row r="4" spans="1:4" ht="18.75">
      <c r="A4" s="13"/>
      <c r="B4" s="13"/>
      <c r="C4" s="14"/>
      <c r="D4" s="14"/>
    </row>
    <row r="5" spans="1:7" ht="36" customHeight="1">
      <c r="A5" s="73" t="s">
        <v>213</v>
      </c>
      <c r="B5" s="73"/>
      <c r="C5" s="73"/>
      <c r="D5" s="73"/>
      <c r="E5" s="73"/>
      <c r="G5" s="5"/>
    </row>
    <row r="6" spans="1:7" ht="77.25" customHeight="1">
      <c r="A6" s="73" t="str">
        <f>'прил 1 вода'!A6:E6</f>
        <v>открытого акционерного общества «Енисейская территориальная генерирующая компания (ТГК-13)» филиал Минусинская ТЭЦ (г. Красноярск, ИНН 1901067718) по системе холодного водоснабжения мкр. Центральный, г. Минусинска</v>
      </c>
      <c r="B6" s="73"/>
      <c r="C6" s="73"/>
      <c r="D6" s="73"/>
      <c r="E6" s="73"/>
      <c r="G6" s="5"/>
    </row>
    <row r="7" spans="1:5" ht="17.25" customHeight="1">
      <c r="A7" s="74"/>
      <c r="B7" s="74"/>
      <c r="C7" s="74"/>
      <c r="D7" s="74"/>
      <c r="E7" s="74"/>
    </row>
    <row r="8" ht="16.5" customHeight="1">
      <c r="E8" s="15" t="s">
        <v>85</v>
      </c>
    </row>
    <row r="9" spans="1:5" ht="17.25" customHeight="1">
      <c r="A9" s="72" t="s">
        <v>0</v>
      </c>
      <c r="B9" s="72" t="s">
        <v>1</v>
      </c>
      <c r="C9" s="72" t="s">
        <v>65</v>
      </c>
      <c r="D9" s="72"/>
      <c r="E9" s="72"/>
    </row>
    <row r="10" spans="1:5" ht="67.5" customHeight="1">
      <c r="A10" s="72"/>
      <c r="B10" s="72"/>
      <c r="C10" s="17" t="s">
        <v>38</v>
      </c>
      <c r="D10" s="17" t="s">
        <v>39</v>
      </c>
      <c r="E10" s="16" t="s">
        <v>42</v>
      </c>
    </row>
    <row r="11" spans="1:5" ht="15.75">
      <c r="A11" s="16">
        <v>1</v>
      </c>
      <c r="B11" s="16">
        <v>2</v>
      </c>
      <c r="C11" s="18">
        <v>3</v>
      </c>
      <c r="D11" s="18">
        <v>4</v>
      </c>
      <c r="E11" s="18">
        <v>5</v>
      </c>
    </row>
    <row r="12" spans="1:5" ht="15.75">
      <c r="A12" s="1">
        <v>1</v>
      </c>
      <c r="B12" s="2" t="s">
        <v>2</v>
      </c>
      <c r="C12" s="101">
        <f>'[4]расчет тарифа'!$BT$12</f>
        <v>0</v>
      </c>
      <c r="D12" s="101">
        <f>'[4]расчет тарифа'!$CO$12</f>
        <v>0</v>
      </c>
      <c r="E12" s="101">
        <f>C12-D12</f>
        <v>0</v>
      </c>
    </row>
    <row r="13" spans="1:5" ht="31.5" hidden="1">
      <c r="A13" s="1" t="s">
        <v>3</v>
      </c>
      <c r="B13" s="2" t="s">
        <v>86</v>
      </c>
      <c r="C13" s="98"/>
      <c r="D13" s="98"/>
      <c r="E13" s="101">
        <f aca="true" t="shared" si="0" ref="E13:E76">C13-D13</f>
        <v>0</v>
      </c>
    </row>
    <row r="14" spans="1:5" ht="31.5" hidden="1">
      <c r="A14" s="1" t="s">
        <v>87</v>
      </c>
      <c r="B14" s="2" t="str">
        <f>'[2]реагенты'!G13</f>
        <v>Препарат овицидный "Пуролат-Бингси", тыс. руб./кг.</v>
      </c>
      <c r="C14" s="98"/>
      <c r="D14" s="98"/>
      <c r="E14" s="101">
        <f t="shared" si="0"/>
        <v>0</v>
      </c>
    </row>
    <row r="15" spans="1:5" ht="31.5" hidden="1">
      <c r="A15" s="1" t="s">
        <v>88</v>
      </c>
      <c r="B15" s="2" t="s">
        <v>89</v>
      </c>
      <c r="C15" s="98"/>
      <c r="D15" s="98"/>
      <c r="E15" s="101">
        <f t="shared" si="0"/>
        <v>0</v>
      </c>
    </row>
    <row r="16" spans="1:5" ht="15.75" hidden="1">
      <c r="A16" s="1" t="s">
        <v>90</v>
      </c>
      <c r="B16" s="2" t="str">
        <f>'[2]реагенты'!G14</f>
        <v>Сульфат алюминия, тыс. руб./кг.</v>
      </c>
      <c r="C16" s="98"/>
      <c r="D16" s="98"/>
      <c r="E16" s="101">
        <f t="shared" si="0"/>
        <v>0</v>
      </c>
    </row>
    <row r="17" spans="1:5" ht="15.75" hidden="1">
      <c r="A17" s="1" t="s">
        <v>91</v>
      </c>
      <c r="B17" s="2" t="s">
        <v>92</v>
      </c>
      <c r="C17" s="98"/>
      <c r="D17" s="98"/>
      <c r="E17" s="101">
        <f t="shared" si="0"/>
        <v>0</v>
      </c>
    </row>
    <row r="18" spans="1:5" ht="31.5" hidden="1">
      <c r="A18" s="1" t="s">
        <v>93</v>
      </c>
      <c r="B18" s="2" t="str">
        <f>'[2]реагенты'!G15</f>
        <v>Сода кальцинированная, тыс. руб./кг.</v>
      </c>
      <c r="C18" s="98"/>
      <c r="D18" s="98"/>
      <c r="E18" s="101">
        <f t="shared" si="0"/>
        <v>0</v>
      </c>
    </row>
    <row r="19" spans="1:5" ht="15.75" hidden="1">
      <c r="A19" s="1" t="s">
        <v>94</v>
      </c>
      <c r="B19" s="2" t="s">
        <v>95</v>
      </c>
      <c r="C19" s="98"/>
      <c r="D19" s="98"/>
      <c r="E19" s="101">
        <f t="shared" si="0"/>
        <v>0</v>
      </c>
    </row>
    <row r="20" spans="1:5" ht="15.75" hidden="1">
      <c r="A20" s="1" t="s">
        <v>96</v>
      </c>
      <c r="B20" s="2" t="str">
        <f>'[2]реагенты'!G16</f>
        <v>Полиакриламид, тыс. руб./кг.</v>
      </c>
      <c r="C20" s="98"/>
      <c r="D20" s="98"/>
      <c r="E20" s="101">
        <f t="shared" si="0"/>
        <v>0</v>
      </c>
    </row>
    <row r="21" spans="1:5" ht="15.75" hidden="1">
      <c r="A21" s="1" t="s">
        <v>97</v>
      </c>
      <c r="B21" s="2" t="s">
        <v>98</v>
      </c>
      <c r="C21" s="98"/>
      <c r="D21" s="98"/>
      <c r="E21" s="101">
        <f t="shared" si="0"/>
        <v>0</v>
      </c>
    </row>
    <row r="22" spans="1:5" ht="15.75" hidden="1">
      <c r="A22" s="1" t="s">
        <v>99</v>
      </c>
      <c r="B22" s="2" t="str">
        <f>'[2]реагенты'!G17</f>
        <v>Гипохлорид натрия, тыс. руб./кг.</v>
      </c>
      <c r="C22" s="98"/>
      <c r="D22" s="98"/>
      <c r="E22" s="101">
        <f t="shared" si="0"/>
        <v>0</v>
      </c>
    </row>
    <row r="23" spans="1:5" ht="15.75" hidden="1">
      <c r="A23" s="1" t="s">
        <v>100</v>
      </c>
      <c r="B23" s="2" t="s">
        <v>101</v>
      </c>
      <c r="C23" s="98"/>
      <c r="D23" s="98"/>
      <c r="E23" s="101">
        <f t="shared" si="0"/>
        <v>0</v>
      </c>
    </row>
    <row r="24" spans="1:5" ht="31.5" hidden="1">
      <c r="A24" s="1" t="s">
        <v>102</v>
      </c>
      <c r="B24" s="2" t="s">
        <v>103</v>
      </c>
      <c r="C24" s="98"/>
      <c r="D24" s="98"/>
      <c r="E24" s="101">
        <f t="shared" si="0"/>
        <v>0</v>
      </c>
    </row>
    <row r="25" spans="1:5" ht="15.75" hidden="1">
      <c r="A25" s="1" t="s">
        <v>104</v>
      </c>
      <c r="B25" s="2" t="s">
        <v>105</v>
      </c>
      <c r="C25" s="98"/>
      <c r="D25" s="98"/>
      <c r="E25" s="101">
        <f t="shared" si="0"/>
        <v>0</v>
      </c>
    </row>
    <row r="26" spans="1:5" ht="31.5" hidden="1">
      <c r="A26" s="1" t="s">
        <v>4</v>
      </c>
      <c r="B26" s="2" t="s">
        <v>106</v>
      </c>
      <c r="C26" s="98"/>
      <c r="D26" s="98"/>
      <c r="E26" s="101">
        <f t="shared" si="0"/>
        <v>0</v>
      </c>
    </row>
    <row r="27" spans="1:5" ht="15.75" hidden="1">
      <c r="A27" s="1" t="s">
        <v>5</v>
      </c>
      <c r="B27" s="2" t="s">
        <v>107</v>
      </c>
      <c r="C27" s="98"/>
      <c r="D27" s="98"/>
      <c r="E27" s="101">
        <f t="shared" si="0"/>
        <v>0</v>
      </c>
    </row>
    <row r="28" spans="1:5" ht="15.75" hidden="1">
      <c r="A28" s="1" t="s">
        <v>6</v>
      </c>
      <c r="B28" s="2" t="s">
        <v>108</v>
      </c>
      <c r="C28" s="98"/>
      <c r="D28" s="98"/>
      <c r="E28" s="101">
        <f t="shared" si="0"/>
        <v>0</v>
      </c>
    </row>
    <row r="29" spans="1:5" ht="15.75" hidden="1">
      <c r="A29" s="1" t="s">
        <v>7</v>
      </c>
      <c r="B29" s="19" t="s">
        <v>109</v>
      </c>
      <c r="C29" s="98"/>
      <c r="D29" s="98"/>
      <c r="E29" s="101">
        <f t="shared" si="0"/>
        <v>0</v>
      </c>
    </row>
    <row r="30" spans="1:5" ht="15.75" hidden="1">
      <c r="A30" s="1" t="s">
        <v>8</v>
      </c>
      <c r="B30" s="19" t="s">
        <v>110</v>
      </c>
      <c r="C30" s="98"/>
      <c r="D30" s="98"/>
      <c r="E30" s="101">
        <f t="shared" si="0"/>
        <v>0</v>
      </c>
    </row>
    <row r="31" spans="1:5" ht="31.5" hidden="1">
      <c r="A31" s="1" t="s">
        <v>111</v>
      </c>
      <c r="B31" s="2" t="s">
        <v>112</v>
      </c>
      <c r="C31" s="99"/>
      <c r="D31" s="99"/>
      <c r="E31" s="101">
        <f t="shared" si="0"/>
        <v>0</v>
      </c>
    </row>
    <row r="32" spans="1:5" ht="47.25" hidden="1">
      <c r="A32" s="1" t="s">
        <v>113</v>
      </c>
      <c r="B32" s="19" t="s">
        <v>114</v>
      </c>
      <c r="C32" s="99"/>
      <c r="D32" s="99"/>
      <c r="E32" s="101">
        <f t="shared" si="0"/>
        <v>0</v>
      </c>
    </row>
    <row r="33" spans="1:5" ht="31.5" hidden="1">
      <c r="A33" s="1" t="s">
        <v>115</v>
      </c>
      <c r="B33" s="2" t="s">
        <v>112</v>
      </c>
      <c r="C33" s="99"/>
      <c r="D33" s="99"/>
      <c r="E33" s="101">
        <f t="shared" si="0"/>
        <v>0</v>
      </c>
    </row>
    <row r="34" spans="1:5" ht="47.25" hidden="1">
      <c r="A34" s="1" t="s">
        <v>116</v>
      </c>
      <c r="B34" s="19" t="s">
        <v>117</v>
      </c>
      <c r="C34" s="99"/>
      <c r="D34" s="99"/>
      <c r="E34" s="101">
        <f t="shared" si="0"/>
        <v>0</v>
      </c>
    </row>
    <row r="35" spans="1:5" ht="15.75" hidden="1">
      <c r="A35" s="1" t="s">
        <v>9</v>
      </c>
      <c r="B35" s="19" t="s">
        <v>118</v>
      </c>
      <c r="C35" s="98"/>
      <c r="D35" s="98"/>
      <c r="E35" s="101">
        <f t="shared" si="0"/>
        <v>0</v>
      </c>
    </row>
    <row r="36" spans="1:5" ht="47.25" hidden="1">
      <c r="A36" s="1" t="s">
        <v>10</v>
      </c>
      <c r="B36" s="2" t="s">
        <v>119</v>
      </c>
      <c r="C36" s="98"/>
      <c r="D36" s="98"/>
      <c r="E36" s="101">
        <f t="shared" si="0"/>
        <v>0</v>
      </c>
    </row>
    <row r="37" spans="1:5" ht="31.5" hidden="1">
      <c r="A37" s="1" t="s">
        <v>11</v>
      </c>
      <c r="B37" s="2" t="s">
        <v>120</v>
      </c>
      <c r="C37" s="98"/>
      <c r="D37" s="98"/>
      <c r="E37" s="101">
        <f t="shared" si="0"/>
        <v>0</v>
      </c>
    </row>
    <row r="38" spans="1:5" ht="15.75" hidden="1">
      <c r="A38" s="20" t="s">
        <v>43</v>
      </c>
      <c r="B38" s="21" t="s">
        <v>44</v>
      </c>
      <c r="C38" s="100"/>
      <c r="D38" s="100"/>
      <c r="E38" s="101">
        <f t="shared" si="0"/>
        <v>0</v>
      </c>
    </row>
    <row r="39" spans="1:5" ht="31.5" hidden="1">
      <c r="A39" s="20" t="s">
        <v>45</v>
      </c>
      <c r="B39" s="21" t="s">
        <v>121</v>
      </c>
      <c r="C39" s="100"/>
      <c r="D39" s="100"/>
      <c r="E39" s="101">
        <f t="shared" si="0"/>
        <v>0</v>
      </c>
    </row>
    <row r="40" spans="1:5" ht="31.5" hidden="1">
      <c r="A40" s="20" t="s">
        <v>46</v>
      </c>
      <c r="B40" s="21" t="s">
        <v>122</v>
      </c>
      <c r="C40" s="100"/>
      <c r="D40" s="100"/>
      <c r="E40" s="101">
        <f t="shared" si="0"/>
        <v>0</v>
      </c>
    </row>
    <row r="41" spans="1:5" ht="15.75" hidden="1">
      <c r="A41" s="22" t="s">
        <v>47</v>
      </c>
      <c r="B41" s="21" t="s">
        <v>12</v>
      </c>
      <c r="C41" s="100"/>
      <c r="D41" s="100"/>
      <c r="E41" s="101">
        <f t="shared" si="0"/>
        <v>0</v>
      </c>
    </row>
    <row r="42" spans="1:5" ht="31.5" hidden="1">
      <c r="A42" s="22" t="s">
        <v>123</v>
      </c>
      <c r="B42" s="21" t="s">
        <v>124</v>
      </c>
      <c r="C42" s="100"/>
      <c r="D42" s="100"/>
      <c r="E42" s="101">
        <f t="shared" si="0"/>
        <v>0</v>
      </c>
    </row>
    <row r="43" spans="1:5" ht="47.25" hidden="1">
      <c r="A43" s="1" t="s">
        <v>13</v>
      </c>
      <c r="B43" s="2" t="s">
        <v>125</v>
      </c>
      <c r="C43" s="98"/>
      <c r="D43" s="98"/>
      <c r="E43" s="101">
        <f t="shared" si="0"/>
        <v>0</v>
      </c>
    </row>
    <row r="44" spans="1:5" ht="15.75" hidden="1">
      <c r="A44" s="1" t="s">
        <v>48</v>
      </c>
      <c r="B44" s="2" t="s">
        <v>126</v>
      </c>
      <c r="C44" s="100"/>
      <c r="D44" s="100"/>
      <c r="E44" s="101">
        <f t="shared" si="0"/>
        <v>0</v>
      </c>
    </row>
    <row r="45" spans="1:5" ht="31.5" hidden="1">
      <c r="A45" s="1" t="s">
        <v>14</v>
      </c>
      <c r="B45" s="2" t="s">
        <v>127</v>
      </c>
      <c r="C45" s="99"/>
      <c r="D45" s="99"/>
      <c r="E45" s="101">
        <f t="shared" si="0"/>
        <v>0</v>
      </c>
    </row>
    <row r="46" spans="1:5" ht="15.75" hidden="1">
      <c r="A46" s="1" t="s">
        <v>15</v>
      </c>
      <c r="B46" s="2" t="s">
        <v>128</v>
      </c>
      <c r="C46" s="99"/>
      <c r="D46" s="99"/>
      <c r="E46" s="101">
        <f t="shared" si="0"/>
        <v>0</v>
      </c>
    </row>
    <row r="47" spans="1:5" ht="15.75">
      <c r="A47" s="23">
        <v>2</v>
      </c>
      <c r="B47" s="19" t="s">
        <v>16</v>
      </c>
      <c r="C47" s="98">
        <f>'[4]расчет тарифа'!$BT$13</f>
        <v>29.98</v>
      </c>
      <c r="D47" s="98">
        <f>'[4]расчет тарифа'!$CO$13</f>
        <v>25.459411866000003</v>
      </c>
      <c r="E47" s="101">
        <f t="shared" si="0"/>
        <v>4.520588133999997</v>
      </c>
    </row>
    <row r="48" spans="1:5" ht="15.75" hidden="1">
      <c r="A48" s="23" t="s">
        <v>17</v>
      </c>
      <c r="B48" s="19" t="s">
        <v>129</v>
      </c>
      <c r="C48" s="98"/>
      <c r="D48" s="98"/>
      <c r="E48" s="101">
        <f t="shared" si="0"/>
        <v>0</v>
      </c>
    </row>
    <row r="49" spans="1:5" ht="31.5" hidden="1">
      <c r="A49" s="1" t="s">
        <v>18</v>
      </c>
      <c r="B49" s="2" t="s">
        <v>130</v>
      </c>
      <c r="C49" s="98"/>
      <c r="D49" s="98"/>
      <c r="E49" s="101">
        <f t="shared" si="0"/>
        <v>0</v>
      </c>
    </row>
    <row r="50" spans="1:5" ht="15.75" hidden="1">
      <c r="A50" s="24" t="s">
        <v>19</v>
      </c>
      <c r="B50" s="21" t="s">
        <v>44</v>
      </c>
      <c r="C50" s="100"/>
      <c r="D50" s="100"/>
      <c r="E50" s="101">
        <f t="shared" si="0"/>
        <v>0</v>
      </c>
    </row>
    <row r="51" spans="1:5" ht="15.75" hidden="1">
      <c r="A51" s="24" t="s">
        <v>131</v>
      </c>
      <c r="B51" s="21" t="s">
        <v>12</v>
      </c>
      <c r="C51" s="100"/>
      <c r="D51" s="100"/>
      <c r="E51" s="101">
        <f t="shared" si="0"/>
        <v>0</v>
      </c>
    </row>
    <row r="52" spans="1:5" ht="31.5" hidden="1">
      <c r="A52" s="24" t="s">
        <v>132</v>
      </c>
      <c r="B52" s="21" t="s">
        <v>124</v>
      </c>
      <c r="C52" s="100"/>
      <c r="D52" s="100"/>
      <c r="E52" s="101">
        <f t="shared" si="0"/>
        <v>0</v>
      </c>
    </row>
    <row r="53" spans="1:5" ht="31.5" hidden="1">
      <c r="A53" s="23" t="s">
        <v>20</v>
      </c>
      <c r="B53" s="2" t="s">
        <v>133</v>
      </c>
      <c r="C53" s="98"/>
      <c r="D53" s="98"/>
      <c r="E53" s="101">
        <f t="shared" si="0"/>
        <v>0</v>
      </c>
    </row>
    <row r="54" spans="1:5" ht="15.75" hidden="1">
      <c r="A54" s="23" t="s">
        <v>21</v>
      </c>
      <c r="B54" s="19" t="s">
        <v>134</v>
      </c>
      <c r="C54" s="98"/>
      <c r="D54" s="98"/>
      <c r="E54" s="101">
        <f t="shared" si="0"/>
        <v>0</v>
      </c>
    </row>
    <row r="55" spans="1:5" ht="15.75" hidden="1">
      <c r="A55" s="23" t="s">
        <v>22</v>
      </c>
      <c r="B55" s="19" t="s">
        <v>128</v>
      </c>
      <c r="C55" s="98"/>
      <c r="D55" s="98"/>
      <c r="E55" s="101">
        <f t="shared" si="0"/>
        <v>0</v>
      </c>
    </row>
    <row r="56" spans="1:5" ht="15.75">
      <c r="A56" s="23">
        <v>3</v>
      </c>
      <c r="B56" s="19" t="s">
        <v>135</v>
      </c>
      <c r="C56" s="98">
        <v>0</v>
      </c>
      <c r="D56" s="98">
        <v>0</v>
      </c>
      <c r="E56" s="101">
        <f t="shared" si="0"/>
        <v>0</v>
      </c>
    </row>
    <row r="57" spans="1:5" ht="15.75" hidden="1">
      <c r="A57" s="23" t="s">
        <v>23</v>
      </c>
      <c r="B57" s="19" t="s">
        <v>136</v>
      </c>
      <c r="C57" s="98"/>
      <c r="D57" s="98"/>
      <c r="E57" s="101">
        <f t="shared" si="0"/>
        <v>0</v>
      </c>
    </row>
    <row r="58" spans="1:5" ht="31.5" hidden="1">
      <c r="A58" s="23" t="s">
        <v>137</v>
      </c>
      <c r="B58" s="19" t="s">
        <v>138</v>
      </c>
      <c r="C58" s="98"/>
      <c r="D58" s="98"/>
      <c r="E58" s="101">
        <f t="shared" si="0"/>
        <v>0</v>
      </c>
    </row>
    <row r="59" spans="1:5" ht="15.75" hidden="1">
      <c r="A59" s="24" t="s">
        <v>139</v>
      </c>
      <c r="B59" s="21" t="s">
        <v>44</v>
      </c>
      <c r="C59" s="100"/>
      <c r="D59" s="100"/>
      <c r="E59" s="101">
        <f t="shared" si="0"/>
        <v>0</v>
      </c>
    </row>
    <row r="60" spans="1:5" ht="15.75" hidden="1">
      <c r="A60" s="24" t="s">
        <v>140</v>
      </c>
      <c r="B60" s="21" t="s">
        <v>12</v>
      </c>
      <c r="C60" s="100"/>
      <c r="D60" s="100"/>
      <c r="E60" s="101">
        <f t="shared" si="0"/>
        <v>0</v>
      </c>
    </row>
    <row r="61" spans="1:5" ht="31.5" hidden="1">
      <c r="A61" s="24" t="s">
        <v>141</v>
      </c>
      <c r="B61" s="21" t="s">
        <v>124</v>
      </c>
      <c r="C61" s="100"/>
      <c r="D61" s="100"/>
      <c r="E61" s="101">
        <f t="shared" si="0"/>
        <v>0</v>
      </c>
    </row>
    <row r="62" spans="1:5" ht="31.5" hidden="1">
      <c r="A62" s="23" t="s">
        <v>142</v>
      </c>
      <c r="B62" s="2" t="s">
        <v>143</v>
      </c>
      <c r="C62" s="98"/>
      <c r="D62" s="98"/>
      <c r="E62" s="101">
        <f t="shared" si="0"/>
        <v>0</v>
      </c>
    </row>
    <row r="63" spans="1:5" ht="15.75" hidden="1">
      <c r="A63" s="23" t="s">
        <v>144</v>
      </c>
      <c r="B63" s="19" t="s">
        <v>128</v>
      </c>
      <c r="C63" s="98"/>
      <c r="D63" s="98"/>
      <c r="E63" s="101">
        <f t="shared" si="0"/>
        <v>0</v>
      </c>
    </row>
    <row r="64" spans="1:5" ht="15.75" hidden="1">
      <c r="A64" s="23" t="s">
        <v>24</v>
      </c>
      <c r="B64" s="19" t="s">
        <v>145</v>
      </c>
      <c r="C64" s="98"/>
      <c r="D64" s="98"/>
      <c r="E64" s="101">
        <f t="shared" si="0"/>
        <v>0</v>
      </c>
    </row>
    <row r="65" spans="1:5" ht="47.25" hidden="1">
      <c r="A65" s="23" t="s">
        <v>51</v>
      </c>
      <c r="B65" s="19" t="s">
        <v>146</v>
      </c>
      <c r="C65" s="98"/>
      <c r="D65" s="98"/>
      <c r="E65" s="101">
        <f t="shared" si="0"/>
        <v>0</v>
      </c>
    </row>
    <row r="66" spans="1:5" ht="31.5" hidden="1">
      <c r="A66" s="24" t="s">
        <v>147</v>
      </c>
      <c r="B66" s="21" t="s">
        <v>148</v>
      </c>
      <c r="C66" s="100"/>
      <c r="D66" s="100"/>
      <c r="E66" s="101">
        <f t="shared" si="0"/>
        <v>0</v>
      </c>
    </row>
    <row r="67" spans="1:5" ht="31.5" hidden="1">
      <c r="A67" s="24" t="s">
        <v>149</v>
      </c>
      <c r="B67" s="21" t="s">
        <v>124</v>
      </c>
      <c r="C67" s="100"/>
      <c r="D67" s="100"/>
      <c r="E67" s="101">
        <f t="shared" si="0"/>
        <v>0</v>
      </c>
    </row>
    <row r="68" spans="1:5" ht="47.25" hidden="1">
      <c r="A68" s="23" t="s">
        <v>150</v>
      </c>
      <c r="B68" s="2" t="s">
        <v>151</v>
      </c>
      <c r="C68" s="98"/>
      <c r="D68" s="98"/>
      <c r="E68" s="101">
        <f t="shared" si="0"/>
        <v>0</v>
      </c>
    </row>
    <row r="69" spans="1:5" ht="31.5" hidden="1">
      <c r="A69" s="23" t="s">
        <v>152</v>
      </c>
      <c r="B69" s="19" t="s">
        <v>153</v>
      </c>
      <c r="C69" s="98"/>
      <c r="D69" s="98"/>
      <c r="E69" s="101">
        <f t="shared" si="0"/>
        <v>0</v>
      </c>
    </row>
    <row r="70" spans="1:5" ht="31.5" hidden="1">
      <c r="A70" s="24" t="s">
        <v>154</v>
      </c>
      <c r="B70" s="21" t="s">
        <v>148</v>
      </c>
      <c r="C70" s="100"/>
      <c r="D70" s="100"/>
      <c r="E70" s="101">
        <f t="shared" si="0"/>
        <v>0</v>
      </c>
    </row>
    <row r="71" spans="1:5" ht="31.5" hidden="1">
      <c r="A71" s="24" t="s">
        <v>155</v>
      </c>
      <c r="B71" s="21" t="s">
        <v>124</v>
      </c>
      <c r="C71" s="100"/>
      <c r="D71" s="100"/>
      <c r="E71" s="101">
        <f t="shared" si="0"/>
        <v>0</v>
      </c>
    </row>
    <row r="72" spans="1:5" ht="31.5" hidden="1">
      <c r="A72" s="23" t="s">
        <v>156</v>
      </c>
      <c r="B72" s="2" t="s">
        <v>157</v>
      </c>
      <c r="C72" s="98"/>
      <c r="D72" s="98"/>
      <c r="E72" s="101">
        <f t="shared" si="0"/>
        <v>0</v>
      </c>
    </row>
    <row r="73" spans="1:5" ht="15.75" hidden="1">
      <c r="A73" s="23" t="s">
        <v>158</v>
      </c>
      <c r="B73" s="19" t="s">
        <v>128</v>
      </c>
      <c r="C73" s="98"/>
      <c r="D73" s="98"/>
      <c r="E73" s="101">
        <f t="shared" si="0"/>
        <v>0</v>
      </c>
    </row>
    <row r="74" spans="1:5" ht="31.5">
      <c r="A74" s="23">
        <v>4</v>
      </c>
      <c r="B74" s="2" t="s">
        <v>25</v>
      </c>
      <c r="C74" s="98">
        <f>0</f>
        <v>0</v>
      </c>
      <c r="D74" s="98">
        <v>0</v>
      </c>
      <c r="E74" s="101">
        <f t="shared" si="0"/>
        <v>0</v>
      </c>
    </row>
    <row r="75" spans="1:5" ht="31.5">
      <c r="A75" s="23">
        <v>5</v>
      </c>
      <c r="B75" s="2" t="s">
        <v>26</v>
      </c>
      <c r="C75" s="98">
        <f>'[4]расчет тарифа'!$BT$16</f>
        <v>99.44</v>
      </c>
      <c r="D75" s="98">
        <f>'[4]расчет тарифа'!$CO$16</f>
        <v>87.00999999999999</v>
      </c>
      <c r="E75" s="101">
        <f t="shared" si="0"/>
        <v>12.430000000000007</v>
      </c>
    </row>
    <row r="76" spans="1:5" ht="47.25">
      <c r="A76" s="23">
        <v>6</v>
      </c>
      <c r="B76" s="2" t="s">
        <v>159</v>
      </c>
      <c r="C76" s="98">
        <f>'[4]расчет тарифа'!$BT$17</f>
        <v>0</v>
      </c>
      <c r="D76" s="98">
        <v>0</v>
      </c>
      <c r="E76" s="101">
        <f t="shared" si="0"/>
        <v>0</v>
      </c>
    </row>
    <row r="77" spans="1:5" ht="31.5">
      <c r="A77" s="23">
        <v>7</v>
      </c>
      <c r="B77" s="2" t="s">
        <v>160</v>
      </c>
      <c r="C77" s="98">
        <f>'[4]расчет тарифа'!$BT$18</f>
        <v>12.16</v>
      </c>
      <c r="D77" s="98">
        <f>'[4]расчет тарифа'!$CO$18</f>
        <v>11.625890000000002</v>
      </c>
      <c r="E77" s="101">
        <f>C77-D77</f>
        <v>0.5341099999999983</v>
      </c>
    </row>
    <row r="78" spans="1:5" ht="15.75">
      <c r="A78" s="102">
        <v>8</v>
      </c>
      <c r="B78" s="2" t="s">
        <v>161</v>
      </c>
      <c r="C78" s="98">
        <f>SUM(C12:C77)</f>
        <v>141.57999999999998</v>
      </c>
      <c r="D78" s="98">
        <f>SUM(D12:D77)</f>
        <v>124.095301866</v>
      </c>
      <c r="E78" s="101">
        <f>C78-D78</f>
        <v>17.484698133999984</v>
      </c>
    </row>
  </sheetData>
  <sheetProtection/>
  <mergeCells count="9">
    <mergeCell ref="A9:A10"/>
    <mergeCell ref="B9:B10"/>
    <mergeCell ref="C9:E9"/>
    <mergeCell ref="A1:E1"/>
    <mergeCell ref="A3:E3"/>
    <mergeCell ref="A2:E2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A6" sqref="A6:E6"/>
    </sheetView>
  </sheetViews>
  <sheetFormatPr defaultColWidth="9.140625" defaultRowHeight="15"/>
  <cols>
    <col min="1" max="1" width="6.57421875" style="25" customWidth="1"/>
    <col min="2" max="2" width="38.421875" style="25" customWidth="1"/>
    <col min="3" max="3" width="13.140625" style="25" customWidth="1"/>
    <col min="4" max="4" width="11.8515625" style="25" customWidth="1"/>
    <col min="5" max="5" width="15.00390625" style="25" customWidth="1"/>
    <col min="6" max="6" width="22.00390625" style="25" customWidth="1"/>
    <col min="7" max="16384" width="9.140625" style="25" customWidth="1"/>
  </cols>
  <sheetData>
    <row r="1" spans="1:5" ht="18.75">
      <c r="A1" s="68" t="s">
        <v>202</v>
      </c>
      <c r="B1" s="68"/>
      <c r="C1" s="68"/>
      <c r="D1" s="68"/>
      <c r="E1" s="68"/>
    </row>
    <row r="2" spans="1:5" ht="18.75">
      <c r="A2" s="68" t="s">
        <v>170</v>
      </c>
      <c r="B2" s="68"/>
      <c r="C2" s="68"/>
      <c r="D2" s="68"/>
      <c r="E2" s="68"/>
    </row>
    <row r="3" spans="1:5" ht="18.75">
      <c r="A3" s="68" t="str">
        <f>'прил 1 вода'!A3:E3</f>
        <v>                                                                                          по делу № 207-14в</v>
      </c>
      <c r="B3" s="68"/>
      <c r="C3" s="68"/>
      <c r="D3" s="68"/>
      <c r="E3" s="68"/>
    </row>
    <row r="4" spans="1:5" ht="18.75">
      <c r="A4" s="26"/>
      <c r="B4" s="26"/>
      <c r="C4" s="26"/>
      <c r="D4" s="26"/>
      <c r="E4" s="27"/>
    </row>
    <row r="5" spans="1:5" ht="24.75" customHeight="1">
      <c r="A5" s="75" t="s">
        <v>162</v>
      </c>
      <c r="B5" s="75"/>
      <c r="C5" s="75"/>
      <c r="D5" s="75"/>
      <c r="E5" s="75"/>
    </row>
    <row r="6" spans="1:8" ht="77.25" customHeight="1">
      <c r="A6" s="70" t="str">
        <f>'прил 1 вода'!A6:E6</f>
        <v>открытого акционерного общества «Енисейская территориальная генерирующая компания (ТГК-13)» филиал Минусинская ТЭЦ (г. Красноярск, ИНН 1901067718) по системе холодного водоснабжения мкр. Центральный, г. Минусинска</v>
      </c>
      <c r="B6" s="70"/>
      <c r="C6" s="70"/>
      <c r="D6" s="70"/>
      <c r="E6" s="70"/>
      <c r="F6" s="5"/>
      <c r="G6" s="6"/>
      <c r="H6" s="6"/>
    </row>
    <row r="7" spans="1:8" ht="18.75">
      <c r="A7" s="71"/>
      <c r="B7" s="71"/>
      <c r="C7" s="71"/>
      <c r="D7" s="71"/>
      <c r="E7" s="71"/>
      <c r="F7" s="6"/>
      <c r="G7" s="6"/>
      <c r="H7" s="6"/>
    </row>
    <row r="8" spans="1:8" ht="18.75">
      <c r="A8" s="28"/>
      <c r="B8" s="28"/>
      <c r="C8" s="28"/>
      <c r="D8" s="28"/>
      <c r="E8" s="28"/>
      <c r="F8" s="6"/>
      <c r="G8" s="6"/>
      <c r="H8" s="6"/>
    </row>
    <row r="9" spans="1:5" ht="27.75" customHeight="1">
      <c r="A9" s="76" t="s">
        <v>0</v>
      </c>
      <c r="B9" s="76" t="s">
        <v>55</v>
      </c>
      <c r="C9" s="78" t="s">
        <v>163</v>
      </c>
      <c r="D9" s="79"/>
      <c r="E9" s="76" t="s">
        <v>42</v>
      </c>
    </row>
    <row r="10" spans="1:5" ht="36.75" customHeight="1">
      <c r="A10" s="77"/>
      <c r="B10" s="77"/>
      <c r="C10" s="9" t="s">
        <v>164</v>
      </c>
      <c r="D10" s="9" t="s">
        <v>39</v>
      </c>
      <c r="E10" s="77"/>
    </row>
    <row r="11" spans="1:5" s="29" customFormat="1" ht="15.75">
      <c r="A11" s="9">
        <v>1</v>
      </c>
      <c r="B11" s="9">
        <v>2</v>
      </c>
      <c r="C11" s="9">
        <v>3</v>
      </c>
      <c r="D11" s="9">
        <v>4</v>
      </c>
      <c r="E11" s="9">
        <v>5</v>
      </c>
    </row>
    <row r="12" spans="1:5" ht="94.5">
      <c r="A12" s="9" t="s">
        <v>64</v>
      </c>
      <c r="B12" s="30" t="s">
        <v>56</v>
      </c>
      <c r="C12" s="10">
        <v>0</v>
      </c>
      <c r="D12" s="10">
        <v>0</v>
      </c>
      <c r="E12" s="10">
        <f>+C12-D12</f>
        <v>0</v>
      </c>
    </row>
    <row r="13" spans="1:5" ht="15.75">
      <c r="A13" s="9" t="s">
        <v>49</v>
      </c>
      <c r="B13" s="31" t="s">
        <v>57</v>
      </c>
      <c r="C13" s="32">
        <v>0</v>
      </c>
      <c r="D13" s="32">
        <v>0</v>
      </c>
      <c r="E13" s="10">
        <f>+C13-D13</f>
        <v>0</v>
      </c>
    </row>
    <row r="14" spans="1:5" ht="20.25" customHeight="1">
      <c r="A14" s="9" t="s">
        <v>50</v>
      </c>
      <c r="B14" s="31" t="s">
        <v>58</v>
      </c>
      <c r="C14" s="32">
        <f>0.67</f>
        <v>0.67</v>
      </c>
      <c r="D14" s="32">
        <f>'[4]4 смета'!$CY$81</f>
        <v>0.5425</v>
      </c>
      <c r="E14" s="10">
        <f>C14-D14</f>
        <v>0.12750000000000006</v>
      </c>
    </row>
    <row r="15" spans="1:5" ht="18.75" customHeight="1">
      <c r="A15" s="9">
        <v>4</v>
      </c>
      <c r="B15" s="33" t="s">
        <v>165</v>
      </c>
      <c r="C15" s="10">
        <v>4.21</v>
      </c>
      <c r="D15" s="10">
        <f>'[4]4 смета'!$CY$82</f>
        <v>3.7228590559799994</v>
      </c>
      <c r="E15" s="10">
        <f>C15-D15</f>
        <v>0.4871409440200005</v>
      </c>
    </row>
    <row r="16" spans="1:5" ht="22.5" customHeight="1">
      <c r="A16" s="9" t="s">
        <v>52</v>
      </c>
      <c r="B16" s="33" t="s">
        <v>59</v>
      </c>
      <c r="C16" s="10">
        <f>C14+C15</f>
        <v>4.88</v>
      </c>
      <c r="D16" s="10">
        <f>D14+D15</f>
        <v>4.265359055979999</v>
      </c>
      <c r="E16" s="10">
        <f>C16-D16</f>
        <v>0.6146409440200005</v>
      </c>
    </row>
    <row r="17" spans="1:5" ht="15.75">
      <c r="A17" s="9" t="s">
        <v>53</v>
      </c>
      <c r="B17" s="33" t="s">
        <v>166</v>
      </c>
      <c r="C17" s="10">
        <f>(C14+C16)*20%</f>
        <v>1.11</v>
      </c>
      <c r="D17" s="10">
        <f>D16*20%</f>
        <v>0.853071811196</v>
      </c>
      <c r="E17" s="10">
        <f>C17-D17</f>
        <v>0.25692818880400015</v>
      </c>
    </row>
    <row r="18" spans="1:5" ht="30" customHeight="1">
      <c r="A18" s="9" t="s">
        <v>54</v>
      </c>
      <c r="B18" s="30" t="s">
        <v>29</v>
      </c>
      <c r="C18" s="10">
        <f>C17+C16</f>
        <v>5.99</v>
      </c>
      <c r="D18" s="10">
        <f>D17+D16</f>
        <v>5.1184308671759995</v>
      </c>
      <c r="E18" s="10">
        <f>E17+E16</f>
        <v>0.8715691328240006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1">
      <selection activeCell="B12" sqref="B12"/>
    </sheetView>
  </sheetViews>
  <sheetFormatPr defaultColWidth="9.140625" defaultRowHeight="15" outlineLevelCol="1"/>
  <cols>
    <col min="1" max="1" width="7.421875" style="34" customWidth="1"/>
    <col min="2" max="2" width="44.7109375" style="34" customWidth="1"/>
    <col min="3" max="3" width="11.140625" style="34" customWidth="1"/>
    <col min="4" max="4" width="11.421875" style="34" customWidth="1" outlineLevel="1"/>
    <col min="5" max="5" width="14.140625" style="34" customWidth="1"/>
    <col min="6" max="6" width="27.421875" style="34" customWidth="1"/>
    <col min="7" max="16384" width="9.140625" style="34" customWidth="1"/>
  </cols>
  <sheetData>
    <row r="1" spans="1:5" ht="18.75" customHeight="1">
      <c r="A1" s="69" t="s">
        <v>203</v>
      </c>
      <c r="B1" s="69"/>
      <c r="C1" s="69"/>
      <c r="D1" s="69"/>
      <c r="E1" s="69"/>
    </row>
    <row r="2" spans="1:6" ht="21.75" customHeight="1">
      <c r="A2" s="69" t="s">
        <v>171</v>
      </c>
      <c r="B2" s="69"/>
      <c r="C2" s="69"/>
      <c r="D2" s="69"/>
      <c r="E2" s="69"/>
      <c r="F2" s="5"/>
    </row>
    <row r="3" spans="1:6" ht="18.75" customHeight="1">
      <c r="A3" s="69" t="str">
        <f>'прил 1 вода'!A3:E3</f>
        <v>                                                                                          по делу № 207-14в</v>
      </c>
      <c r="B3" s="69"/>
      <c r="C3" s="69"/>
      <c r="D3" s="69"/>
      <c r="E3" s="69"/>
      <c r="F3" s="5"/>
    </row>
    <row r="4" spans="1:6" ht="18.75">
      <c r="A4" s="35"/>
      <c r="B4" s="36"/>
      <c r="C4" s="35"/>
      <c r="D4" s="35"/>
      <c r="E4" s="35"/>
      <c r="F4" s="5"/>
    </row>
    <row r="5" spans="1:6" ht="18.75">
      <c r="A5" s="80" t="s">
        <v>169</v>
      </c>
      <c r="B5" s="80"/>
      <c r="C5" s="80"/>
      <c r="D5" s="80"/>
      <c r="E5" s="80"/>
      <c r="F5" s="37"/>
    </row>
    <row r="6" spans="1:6" ht="81" customHeight="1">
      <c r="A6" s="80" t="str">
        <f>'прил 1 вода'!A6:E6</f>
        <v>открытого акционерного общества «Енисейская территориальная генерирующая компания (ТГК-13)» филиал Минусинская ТЭЦ (г. Красноярск, ИНН 1901067718) по системе холодного водоснабжения мкр. Центральный, г. Минусинска</v>
      </c>
      <c r="B6" s="80"/>
      <c r="C6" s="80"/>
      <c r="D6" s="80"/>
      <c r="E6" s="80"/>
      <c r="F6" s="37"/>
    </row>
    <row r="7" spans="1:6" ht="18.75">
      <c r="A7" s="80"/>
      <c r="B7" s="80"/>
      <c r="C7" s="80"/>
      <c r="D7" s="80"/>
      <c r="E7" s="80"/>
      <c r="F7" s="37"/>
    </row>
    <row r="8" ht="18.75">
      <c r="B8" s="38"/>
    </row>
    <row r="9" spans="1:4" ht="24.75" customHeight="1">
      <c r="A9" s="81" t="s">
        <v>0</v>
      </c>
      <c r="B9" s="81" t="s">
        <v>30</v>
      </c>
      <c r="C9" s="81" t="s">
        <v>31</v>
      </c>
      <c r="D9" s="81" t="s">
        <v>167</v>
      </c>
    </row>
    <row r="10" spans="1:4" ht="47.25" customHeight="1">
      <c r="A10" s="81"/>
      <c r="B10" s="81"/>
      <c r="C10" s="81"/>
      <c r="D10" s="81"/>
    </row>
    <row r="11" spans="1:4" ht="18" customHeight="1">
      <c r="A11" s="39">
        <v>1</v>
      </c>
      <c r="B11" s="39">
        <v>2</v>
      </c>
      <c r="C11" s="39">
        <v>3</v>
      </c>
      <c r="D11" s="39">
        <v>4</v>
      </c>
    </row>
    <row r="12" spans="1:4" ht="38.25" customHeight="1">
      <c r="A12" s="39">
        <v>1</v>
      </c>
      <c r="B12" s="40" t="s">
        <v>207</v>
      </c>
      <c r="C12" s="39" t="s">
        <v>32</v>
      </c>
      <c r="D12" s="60">
        <v>0.32</v>
      </c>
    </row>
    <row r="13" spans="1:4" ht="15.75">
      <c r="A13" s="39">
        <v>2</v>
      </c>
      <c r="B13" s="41" t="s">
        <v>33</v>
      </c>
      <c r="C13" s="39" t="s">
        <v>32</v>
      </c>
      <c r="D13" s="59">
        <v>0</v>
      </c>
    </row>
    <row r="14" spans="1:4" ht="15.75" customHeight="1" hidden="1">
      <c r="A14" s="39" t="e">
        <f>#REF!+1</f>
        <v>#REF!</v>
      </c>
      <c r="B14" s="41" t="s">
        <v>35</v>
      </c>
      <c r="C14" s="39" t="s">
        <v>34</v>
      </c>
      <c r="D14" s="59">
        <v>0</v>
      </c>
    </row>
    <row r="15" spans="1:4" ht="15.75" customHeight="1" hidden="1">
      <c r="A15" s="39" t="e">
        <f>A14+1</f>
        <v>#REF!</v>
      </c>
      <c r="B15" s="41" t="s">
        <v>36</v>
      </c>
      <c r="C15" s="39" t="s">
        <v>34</v>
      </c>
      <c r="D15" s="42"/>
    </row>
    <row r="16" spans="1:4" ht="15.75" customHeight="1">
      <c r="A16" s="39">
        <v>3</v>
      </c>
      <c r="B16" s="41" t="s">
        <v>208</v>
      </c>
      <c r="C16" s="39" t="s">
        <v>209</v>
      </c>
      <c r="D16" s="61">
        <v>5136</v>
      </c>
    </row>
    <row r="17" spans="1:4" ht="15.75" customHeight="1">
      <c r="A17" s="39">
        <v>4</v>
      </c>
      <c r="B17" s="41" t="s">
        <v>37</v>
      </c>
      <c r="C17" s="39" t="s">
        <v>32</v>
      </c>
      <c r="D17" s="42">
        <v>0</v>
      </c>
    </row>
  </sheetData>
  <sheetProtection/>
  <mergeCells count="10">
    <mergeCell ref="A1:E1"/>
    <mergeCell ref="A2:E2"/>
    <mergeCell ref="A3:E3"/>
    <mergeCell ref="A5:E5"/>
    <mergeCell ref="A9:A10"/>
    <mergeCell ref="B9:B10"/>
    <mergeCell ref="C9:C10"/>
    <mergeCell ref="D9:D10"/>
    <mergeCell ref="A6:E6"/>
    <mergeCell ref="A7:E7"/>
  </mergeCells>
  <printOptions/>
  <pageMargins left="1.0625" right="0.1562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Layout" workbookViewId="0" topLeftCell="A4">
      <selection activeCell="D14" sqref="D14:E14"/>
    </sheetView>
  </sheetViews>
  <sheetFormatPr defaultColWidth="9.140625" defaultRowHeight="15"/>
  <cols>
    <col min="1" max="1" width="5.8515625" style="43" customWidth="1"/>
    <col min="2" max="2" width="26.7109375" style="43" customWidth="1"/>
    <col min="3" max="3" width="14.00390625" style="43" customWidth="1"/>
    <col min="4" max="4" width="22.7109375" style="43" customWidth="1"/>
    <col min="5" max="5" width="17.28125" style="43" customWidth="1"/>
    <col min="6" max="16384" width="9.140625" style="43" customWidth="1"/>
  </cols>
  <sheetData>
    <row r="1" spans="1:5" ht="18.75">
      <c r="A1" s="68" t="s">
        <v>204</v>
      </c>
      <c r="B1" s="68"/>
      <c r="C1" s="68"/>
      <c r="D1" s="68"/>
      <c r="E1" s="68"/>
    </row>
    <row r="2" spans="1:5" ht="18.75">
      <c r="A2" s="68" t="s">
        <v>171</v>
      </c>
      <c r="B2" s="68"/>
      <c r="C2" s="68"/>
      <c r="D2" s="68"/>
      <c r="E2" s="68"/>
    </row>
    <row r="3" spans="1:5" ht="18.75">
      <c r="A3" s="68" t="str">
        <f>'прил 1 вода'!A3:E3</f>
        <v>                                                                                          по делу № 207-14в</v>
      </c>
      <c r="B3" s="68"/>
      <c r="C3" s="68"/>
      <c r="D3" s="68"/>
      <c r="E3" s="68"/>
    </row>
    <row r="4" ht="15.75" customHeight="1"/>
    <row r="5" spans="1:5" ht="18.75">
      <c r="A5" s="97" t="s">
        <v>211</v>
      </c>
      <c r="B5" s="97"/>
      <c r="C5" s="97"/>
      <c r="D5" s="97"/>
      <c r="E5" s="97"/>
    </row>
    <row r="6" spans="1:5" ht="78" customHeight="1">
      <c r="A6" s="97" t="str">
        <f>'прил 1 вода'!A6:E6</f>
        <v>открытого акционерного общества «Енисейская территориальная генерирующая компания (ТГК-13)» филиал Минусинская ТЭЦ (г. Красноярск, ИНН 1901067718) по системе холодного водоснабжения мкр. Центральный, г. Минусинска</v>
      </c>
      <c r="B6" s="97"/>
      <c r="C6" s="97"/>
      <c r="D6" s="97"/>
      <c r="E6" s="97"/>
    </row>
    <row r="7" spans="1:5" ht="17.25" customHeight="1">
      <c r="A7" s="82"/>
      <c r="B7" s="82"/>
      <c r="C7" s="82"/>
      <c r="D7" s="82"/>
      <c r="E7" s="82"/>
    </row>
    <row r="9" spans="1:5" s="44" customFormat="1" ht="23.25" customHeight="1">
      <c r="A9" s="94" t="s">
        <v>0</v>
      </c>
      <c r="B9" s="94" t="s">
        <v>61</v>
      </c>
      <c r="C9" s="94" t="s">
        <v>31</v>
      </c>
      <c r="D9" s="90" t="s">
        <v>212</v>
      </c>
      <c r="E9" s="91"/>
    </row>
    <row r="10" spans="1:5" s="44" customFormat="1" ht="62.25" customHeight="1">
      <c r="A10" s="95"/>
      <c r="B10" s="95"/>
      <c r="C10" s="95"/>
      <c r="D10" s="92"/>
      <c r="E10" s="93"/>
    </row>
    <row r="11" spans="1:5" s="44" customFormat="1" ht="18.75">
      <c r="A11" s="45">
        <v>1</v>
      </c>
      <c r="B11" s="45">
        <v>2</v>
      </c>
      <c r="C11" s="45">
        <v>3</v>
      </c>
      <c r="D11" s="88">
        <v>4</v>
      </c>
      <c r="E11" s="89"/>
    </row>
    <row r="12" spans="1:5" s="44" customFormat="1" ht="18.75">
      <c r="A12" s="45">
        <v>1</v>
      </c>
      <c r="B12" s="85" t="s">
        <v>210</v>
      </c>
      <c r="C12" s="86"/>
      <c r="D12" s="86"/>
      <c r="E12" s="87"/>
    </row>
    <row r="13" spans="1:5" s="44" customFormat="1" ht="55.5" customHeight="1">
      <c r="A13" s="45" t="s">
        <v>3</v>
      </c>
      <c r="B13" s="46" t="s">
        <v>62</v>
      </c>
      <c r="C13" s="48" t="s">
        <v>168</v>
      </c>
      <c r="D13" s="83">
        <v>45.84</v>
      </c>
      <c r="E13" s="84"/>
    </row>
    <row r="14" spans="1:5" ht="57" customHeight="1">
      <c r="A14" s="45" t="s">
        <v>4</v>
      </c>
      <c r="B14" s="46" t="s">
        <v>63</v>
      </c>
      <c r="C14" s="48" t="s">
        <v>168</v>
      </c>
      <c r="D14" s="83">
        <v>54.09</v>
      </c>
      <c r="E14" s="84"/>
    </row>
    <row r="16" spans="1:5" ht="65.25" customHeight="1">
      <c r="A16" s="96"/>
      <c r="B16" s="96"/>
      <c r="C16" s="96"/>
      <c r="D16" s="96"/>
      <c r="E16" s="96"/>
    </row>
  </sheetData>
  <sheetProtection/>
  <mergeCells count="15">
    <mergeCell ref="A16:E16"/>
    <mergeCell ref="A1:E1"/>
    <mergeCell ref="A2:E2"/>
    <mergeCell ref="A3:E3"/>
    <mergeCell ref="A5:E5"/>
    <mergeCell ref="A6:E6"/>
    <mergeCell ref="A7:E7"/>
    <mergeCell ref="D13:E13"/>
    <mergeCell ref="D14:E14"/>
    <mergeCell ref="B12:E12"/>
    <mergeCell ref="D11:E11"/>
    <mergeCell ref="D9:E10"/>
    <mergeCell ref="A9:A10"/>
    <mergeCell ref="B9:B10"/>
    <mergeCell ref="C9:C1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Власик</cp:lastModifiedBy>
  <cp:lastPrinted>2014-05-15T10:01:33Z</cp:lastPrinted>
  <dcterms:created xsi:type="dcterms:W3CDTF">2013-09-23T08:42:38Z</dcterms:created>
  <dcterms:modified xsi:type="dcterms:W3CDTF">2014-05-15T10:09:05Z</dcterms:modified>
  <cp:category/>
  <cp:version/>
  <cp:contentType/>
  <cp:contentStatus/>
</cp:coreProperties>
</file>